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2952" windowWidth="9240" windowHeight="7284" activeTab="0"/>
  </bookViews>
  <sheets>
    <sheet name="Mismatches" sheetId="1" r:id="rId1"/>
    <sheet name="Internal and Final Tree" sheetId="2" r:id="rId2"/>
  </sheets>
  <definedNames/>
  <calcPr fullCalcOnLoad="1"/>
</workbook>
</file>

<file path=xl/sharedStrings.xml><?xml version="1.0" encoding="utf-8"?>
<sst xmlns="http://schemas.openxmlformats.org/spreadsheetml/2006/main" count="110" uniqueCount="59">
  <si>
    <t xml:space="preserve">(B-CE)  BACILLUS_CEREUS </t>
  </si>
  <si>
    <t xml:space="preserve">(B-CL)  BACILLUS_CLARKII </t>
  </si>
  <si>
    <t xml:space="preserve">(B-P)    BACILLUS_PASTEURII </t>
  </si>
  <si>
    <t>(B-T)    BACILLUS_THURINGIENSIS</t>
  </si>
  <si>
    <t>(P-A)    PSEUDOMONAS_AERUGINOSA</t>
  </si>
  <si>
    <t>(P-F)    PSEUDOMONAS_FLAVESCENS</t>
  </si>
  <si>
    <t>(B-P)    BACILLUS_PASTEURII</t>
  </si>
  <si>
    <t>(B-CL)  BACILLUS_CLARKII</t>
  </si>
  <si>
    <t>(B-CE)  BACILLUS_CEREUS</t>
  </si>
  <si>
    <t>(B-CE, B-T)</t>
  </si>
  <si>
    <t>(B-CL) - (B-CE, B-T)</t>
  </si>
  <si>
    <t>(B-P) - (B-CE, B-T)</t>
  </si>
  <si>
    <t>(P-A) - (B-CE, B-T)</t>
  </si>
  <si>
    <t>(P-F) - (B-CE, B-T)</t>
  </si>
  <si>
    <t>(B-CL) - (P-A, P-F)</t>
  </si>
  <si>
    <t>(B-P) - (P-A, P-F)</t>
  </si>
  <si>
    <t>(B-CE, B-T) - (P-A, P-F)</t>
  </si>
  <si>
    <t>(P-A, P-F)</t>
  </si>
  <si>
    <t>(B-CL) - (B-P, B-CE, B-T)</t>
  </si>
  <si>
    <t>(P-A, P-F) - (B-P, B-CE, B-T)</t>
  </si>
  <si>
    <t>(B-P, B-CE, B-T)</t>
  </si>
  <si>
    <t>(P-A, P-F) - (B-CL, B-P, B-CE, B-T)</t>
  </si>
  <si>
    <t>(B-CL, B-P, B-CE, B-T)</t>
  </si>
  <si>
    <t>(BP, (B-CE, B-T))</t>
  </si>
  <si>
    <t>(B-CL, (BP, (B-CE, B-T)))</t>
  </si>
  <si>
    <t>((P-A, P-F), (B-CL, (BP, (B-CE, B-T))))</t>
  </si>
  <si>
    <t>X</t>
  </si>
  <si>
    <t>Y</t>
  </si>
  <si>
    <t>B-CE, B-CL</t>
  </si>
  <si>
    <t>B-CE, B-P</t>
  </si>
  <si>
    <t>B-CE, B-T</t>
  </si>
  <si>
    <t>B-CE, P-A</t>
  </si>
  <si>
    <t>B-CE, P-F</t>
  </si>
  <si>
    <t>B-CL, B-T</t>
  </si>
  <si>
    <t>B-CL, P-A</t>
  </si>
  <si>
    <t>B-CL, P-F</t>
  </si>
  <si>
    <t>B-CL, B-P</t>
  </si>
  <si>
    <t>B-P, P-A</t>
  </si>
  <si>
    <t>B-P, P-F</t>
  </si>
  <si>
    <t>B-P, B-T</t>
  </si>
  <si>
    <t>B-T, P-A</t>
  </si>
  <si>
    <t>B-T, P-F</t>
  </si>
  <si>
    <t>P-A, P-F</t>
  </si>
  <si>
    <t>X*X</t>
  </si>
  <si>
    <t>Y*Y</t>
  </si>
  <si>
    <t>X*Y</t>
  </si>
  <si>
    <t>SUMMS</t>
  </si>
  <si>
    <t>(B-CE, 0)</t>
  </si>
  <si>
    <t>(B-CL, 0)</t>
  </si>
  <si>
    <t>(B-P, 0)</t>
  </si>
  <si>
    <t>(B-T, 0)</t>
  </si>
  <si>
    <t>(P-A, 0)</t>
  </si>
  <si>
    <t>(P-F, 0)</t>
  </si>
  <si>
    <t>((B-CE, 0), 
(B-T,0),
 2.5)</t>
  </si>
  <si>
    <t>((P-A, 0),  
(P-F, 0),
 15)</t>
  </si>
  <si>
    <t>((B-P, 0), 
 ((B-CE, 0), (B-T,0), 2.5)),
19.5)</t>
  </si>
  <si>
    <t>(((P-A, 0), (P-F, 0), 15),
 ((B-CL, 0), ((B-P, 0), ((B-CE, 0), (B-T,0), 2.5)), 19.5), 25),
  43.1)</t>
  </si>
  <si>
    <t>((B-CL,0),
 ((B-P, 0), ((B-CE, 0), (B-T,0), 2.5)),19.5),
 25)</t>
  </si>
  <si>
    <t>Cophenetic Correlation Coefficient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</si>
</sst>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top" textRotation="180"/>
    </xf>
    <xf numFmtId="0" fontId="1" fillId="2" borderId="0" xfId="0" applyFont="1" applyFill="1" applyAlignment="1">
      <alignment vertical="top" textRotation="180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vertical="top" textRotation="180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3" bestFit="1" customWidth="1"/>
    <col min="2" max="3" width="9.28125" style="3" bestFit="1" customWidth="1"/>
    <col min="4" max="4" width="5.8515625" style="3" bestFit="1" customWidth="1"/>
    <col min="5" max="5" width="9.28125" style="3" bestFit="1" customWidth="1"/>
    <col min="6" max="6" width="5.8515625" style="3" bestFit="1" customWidth="1"/>
    <col min="7" max="8" width="3.57421875" style="3" bestFit="1" customWidth="1"/>
    <col min="9" max="9" width="25.7109375" style="3" bestFit="1" customWidth="1"/>
    <col min="10" max="16384" width="8.8515625" style="3" customWidth="1"/>
  </cols>
  <sheetData>
    <row r="1" spans="1:7" ht="160.5">
      <c r="A1" s="1"/>
      <c r="B1" s="2" t="s">
        <v>8</v>
      </c>
      <c r="C1" s="1" t="s">
        <v>7</v>
      </c>
      <c r="D1" s="1" t="s">
        <v>6</v>
      </c>
      <c r="E1" s="2" t="s">
        <v>3</v>
      </c>
      <c r="F1" s="1" t="s">
        <v>4</v>
      </c>
      <c r="G1" s="1" t="s">
        <v>5</v>
      </c>
    </row>
    <row r="2" spans="1:10" ht="9.75">
      <c r="A2" s="4" t="s">
        <v>0</v>
      </c>
      <c r="B2" s="5">
        <v>0</v>
      </c>
      <c r="C2" s="6">
        <v>52</v>
      </c>
      <c r="D2" s="6">
        <v>38</v>
      </c>
      <c r="E2" s="7">
        <v>5</v>
      </c>
      <c r="F2" s="6">
        <v>88</v>
      </c>
      <c r="G2" s="6">
        <v>87</v>
      </c>
      <c r="I2" s="3" t="s">
        <v>9</v>
      </c>
      <c r="J2" s="3">
        <f>E2/2</f>
        <v>2.5</v>
      </c>
    </row>
    <row r="3" spans="1:7" ht="9.75">
      <c r="A3" s="3" t="s">
        <v>1</v>
      </c>
      <c r="B3" s="5">
        <v>52</v>
      </c>
      <c r="C3" s="5">
        <v>0</v>
      </c>
      <c r="D3" s="6">
        <v>48</v>
      </c>
      <c r="E3" s="6">
        <v>50</v>
      </c>
      <c r="F3" s="6">
        <v>90</v>
      </c>
      <c r="G3" s="6">
        <v>78</v>
      </c>
    </row>
    <row r="4" spans="1:7" ht="9.75">
      <c r="A4" s="3" t="s">
        <v>2</v>
      </c>
      <c r="B4" s="5">
        <v>38</v>
      </c>
      <c r="C4" s="5">
        <v>48</v>
      </c>
      <c r="D4" s="5">
        <v>0</v>
      </c>
      <c r="E4" s="6">
        <v>40</v>
      </c>
      <c r="F4" s="6">
        <v>81</v>
      </c>
      <c r="G4" s="6">
        <v>85</v>
      </c>
    </row>
    <row r="5" spans="1:7" ht="9.75">
      <c r="A5" s="4" t="s">
        <v>3</v>
      </c>
      <c r="B5" s="8">
        <v>5</v>
      </c>
      <c r="C5" s="5">
        <v>50</v>
      </c>
      <c r="D5" s="5">
        <v>40</v>
      </c>
      <c r="E5" s="5">
        <v>0</v>
      </c>
      <c r="F5" s="6">
        <v>91</v>
      </c>
      <c r="G5" s="6">
        <v>89</v>
      </c>
    </row>
    <row r="6" spans="1:7" ht="9.75">
      <c r="A6" s="3" t="s">
        <v>4</v>
      </c>
      <c r="B6" s="5">
        <v>88</v>
      </c>
      <c r="C6" s="5">
        <v>90</v>
      </c>
      <c r="D6" s="5">
        <v>81</v>
      </c>
      <c r="E6" s="5">
        <v>91</v>
      </c>
      <c r="F6" s="5">
        <v>0</v>
      </c>
      <c r="G6" s="6">
        <v>30</v>
      </c>
    </row>
    <row r="7" spans="1:7" ht="9.75">
      <c r="A7" s="3" t="s">
        <v>5</v>
      </c>
      <c r="B7" s="5">
        <v>87</v>
      </c>
      <c r="C7" s="5">
        <v>78</v>
      </c>
      <c r="D7" s="5">
        <v>85</v>
      </c>
      <c r="E7" s="5">
        <v>89</v>
      </c>
      <c r="F7" s="5">
        <v>30</v>
      </c>
      <c r="G7" s="5">
        <v>0</v>
      </c>
    </row>
    <row r="8" spans="2:7" ht="9.75">
      <c r="B8" s="9"/>
      <c r="C8" s="9"/>
      <c r="D8" s="9"/>
      <c r="E8" s="9"/>
      <c r="F8" s="9"/>
      <c r="G8" s="9"/>
    </row>
    <row r="9" spans="1:7" ht="9.75">
      <c r="A9" s="3" t="s">
        <v>10</v>
      </c>
      <c r="B9" s="9"/>
      <c r="C9" s="9">
        <v>52</v>
      </c>
      <c r="D9" s="9">
        <v>50</v>
      </c>
      <c r="E9" s="9"/>
      <c r="F9" s="5">
        <f>(C9+D9)/2</f>
        <v>51</v>
      </c>
      <c r="G9" s="9"/>
    </row>
    <row r="10" spans="1:7" ht="9.75">
      <c r="A10" s="3" t="s">
        <v>11</v>
      </c>
      <c r="B10" s="9"/>
      <c r="C10" s="9">
        <v>38</v>
      </c>
      <c r="D10" s="9">
        <v>40</v>
      </c>
      <c r="E10" s="9"/>
      <c r="F10" s="5">
        <f>(C10+D10)/2</f>
        <v>39</v>
      </c>
      <c r="G10" s="9"/>
    </row>
    <row r="11" spans="1:7" ht="9.75">
      <c r="A11" s="3" t="s">
        <v>12</v>
      </c>
      <c r="B11" s="9"/>
      <c r="C11" s="9">
        <v>88</v>
      </c>
      <c r="D11" s="9">
        <v>91</v>
      </c>
      <c r="E11" s="9"/>
      <c r="F11" s="5">
        <f>(C11+D11)/2</f>
        <v>89.5</v>
      </c>
      <c r="G11" s="9"/>
    </row>
    <row r="12" spans="1:7" ht="9.75">
      <c r="A12" s="3" t="s">
        <v>13</v>
      </c>
      <c r="B12" s="9"/>
      <c r="C12" s="9">
        <v>87</v>
      </c>
      <c r="D12" s="9">
        <v>89</v>
      </c>
      <c r="E12" s="9"/>
      <c r="F12" s="5">
        <f>(C12+D12)/2</f>
        <v>88</v>
      </c>
      <c r="G12" s="9"/>
    </row>
    <row r="14" spans="1:6" ht="160.5">
      <c r="A14" s="1"/>
      <c r="B14" s="1" t="s">
        <v>7</v>
      </c>
      <c r="C14" s="1" t="s">
        <v>6</v>
      </c>
      <c r="D14" s="2" t="s">
        <v>4</v>
      </c>
      <c r="E14" s="2" t="s">
        <v>5</v>
      </c>
      <c r="F14" s="1" t="s">
        <v>9</v>
      </c>
    </row>
    <row r="15" spans="1:10" ht="9.75">
      <c r="A15" s="3" t="s">
        <v>1</v>
      </c>
      <c r="B15" s="5">
        <v>0</v>
      </c>
      <c r="C15" s="6">
        <v>48</v>
      </c>
      <c r="D15" s="6">
        <v>90</v>
      </c>
      <c r="E15" s="6">
        <v>78</v>
      </c>
      <c r="F15" s="6">
        <f>F9</f>
        <v>51</v>
      </c>
      <c r="I15" s="3" t="s">
        <v>9</v>
      </c>
      <c r="J15" s="3">
        <v>2.5</v>
      </c>
    </row>
    <row r="16" spans="1:10" ht="9.75">
      <c r="A16" s="3" t="s">
        <v>2</v>
      </c>
      <c r="B16" s="5">
        <f>C15</f>
        <v>48</v>
      </c>
      <c r="C16" s="5">
        <v>0</v>
      </c>
      <c r="D16" s="6">
        <v>81</v>
      </c>
      <c r="E16" s="6">
        <v>85</v>
      </c>
      <c r="F16" s="6">
        <f>F10</f>
        <v>39</v>
      </c>
      <c r="I16" s="3" t="s">
        <v>17</v>
      </c>
      <c r="J16" s="3">
        <f>E17/2</f>
        <v>15</v>
      </c>
    </row>
    <row r="17" spans="1:6" ht="9.75">
      <c r="A17" s="4" t="s">
        <v>4</v>
      </c>
      <c r="B17" s="5">
        <f>D15</f>
        <v>90</v>
      </c>
      <c r="C17" s="5">
        <f>D16</f>
        <v>81</v>
      </c>
      <c r="D17" s="5">
        <v>0</v>
      </c>
      <c r="E17" s="7">
        <v>30</v>
      </c>
      <c r="F17" s="6">
        <f>F11</f>
        <v>89.5</v>
      </c>
    </row>
    <row r="18" spans="1:6" ht="9.75">
      <c r="A18" s="4" t="s">
        <v>5</v>
      </c>
      <c r="B18" s="5">
        <f>E16</f>
        <v>85</v>
      </c>
      <c r="C18" s="5">
        <f>E16</f>
        <v>85</v>
      </c>
      <c r="D18" s="8">
        <f>E17</f>
        <v>30</v>
      </c>
      <c r="E18" s="5">
        <v>0</v>
      </c>
      <c r="F18" s="6">
        <f>F12</f>
        <v>88</v>
      </c>
    </row>
    <row r="19" spans="1:6" ht="9.75">
      <c r="A19" s="3" t="s">
        <v>9</v>
      </c>
      <c r="B19" s="5">
        <f>F15</f>
        <v>51</v>
      </c>
      <c r="C19" s="5">
        <f>F16</f>
        <v>39</v>
      </c>
      <c r="D19" s="5">
        <f>F17</f>
        <v>89.5</v>
      </c>
      <c r="E19" s="5">
        <f>F18</f>
        <v>88</v>
      </c>
      <c r="F19" s="5">
        <v>0</v>
      </c>
    </row>
    <row r="21" spans="1:8" ht="9.75">
      <c r="A21" s="3" t="s">
        <v>14</v>
      </c>
      <c r="C21" s="5">
        <v>90</v>
      </c>
      <c r="D21" s="5">
        <v>87</v>
      </c>
      <c r="E21" s="5"/>
      <c r="F21" s="5"/>
      <c r="G21" s="5"/>
      <c r="H21" s="5">
        <f>SUM(C21:G21)/2</f>
        <v>88.5</v>
      </c>
    </row>
    <row r="22" spans="1:8" ht="9.75">
      <c r="A22" s="3" t="s">
        <v>15</v>
      </c>
      <c r="C22" s="5">
        <v>81</v>
      </c>
      <c r="D22" s="5">
        <v>85</v>
      </c>
      <c r="E22" s="5"/>
      <c r="F22" s="5"/>
      <c r="G22" s="5"/>
      <c r="H22" s="5">
        <f>SUM(C22:G22)/2</f>
        <v>83</v>
      </c>
    </row>
    <row r="23" spans="1:8" ht="9.75">
      <c r="A23" s="3" t="s">
        <v>16</v>
      </c>
      <c r="C23" s="5">
        <v>88</v>
      </c>
      <c r="D23" s="5">
        <v>87</v>
      </c>
      <c r="E23" s="5">
        <v>91</v>
      </c>
      <c r="F23" s="5">
        <v>89</v>
      </c>
      <c r="G23" s="5"/>
      <c r="H23" s="5">
        <f>SUM(C23:G23)/4</f>
        <v>88.75</v>
      </c>
    </row>
    <row r="26" spans="1:5" ht="121.5">
      <c r="A26" s="1"/>
      <c r="B26" s="1" t="s">
        <v>7</v>
      </c>
      <c r="C26" s="2" t="s">
        <v>6</v>
      </c>
      <c r="D26" s="2" t="s">
        <v>9</v>
      </c>
      <c r="E26" s="10" t="s">
        <v>17</v>
      </c>
    </row>
    <row r="27" spans="1:10" ht="9.75">
      <c r="A27" s="3" t="s">
        <v>1</v>
      </c>
      <c r="B27" s="5">
        <v>0</v>
      </c>
      <c r="C27" s="6">
        <v>48</v>
      </c>
      <c r="D27" s="6">
        <f>F15</f>
        <v>51</v>
      </c>
      <c r="E27" s="6">
        <f>H21</f>
        <v>88.5</v>
      </c>
      <c r="I27" s="3" t="s">
        <v>9</v>
      </c>
      <c r="J27" s="3">
        <v>2.5</v>
      </c>
    </row>
    <row r="28" spans="1:10" ht="9.75">
      <c r="A28" s="4" t="s">
        <v>2</v>
      </c>
      <c r="B28" s="5">
        <f>C27</f>
        <v>48</v>
      </c>
      <c r="C28" s="5">
        <v>0</v>
      </c>
      <c r="D28" s="7">
        <f>F16</f>
        <v>39</v>
      </c>
      <c r="E28" s="6">
        <f>H22</f>
        <v>83</v>
      </c>
      <c r="I28" s="3" t="s">
        <v>17</v>
      </c>
      <c r="J28" s="3">
        <v>15</v>
      </c>
    </row>
    <row r="29" spans="1:10" ht="9.75">
      <c r="A29" s="4" t="s">
        <v>9</v>
      </c>
      <c r="B29" s="5">
        <f>D27</f>
        <v>51</v>
      </c>
      <c r="C29" s="8">
        <f>D28</f>
        <v>39</v>
      </c>
      <c r="D29" s="5">
        <v>0</v>
      </c>
      <c r="E29" s="5">
        <f>H23</f>
        <v>88.75</v>
      </c>
      <c r="I29" s="3" t="s">
        <v>23</v>
      </c>
      <c r="J29" s="3">
        <f>D28/2</f>
        <v>19.5</v>
      </c>
    </row>
    <row r="30" spans="1:5" ht="9.75">
      <c r="A30" s="3" t="s">
        <v>17</v>
      </c>
      <c r="B30" s="5">
        <f>H21</f>
        <v>88.5</v>
      </c>
      <c r="C30" s="5">
        <f>H22</f>
        <v>83</v>
      </c>
      <c r="D30" s="5">
        <f>H23</f>
        <v>88.75</v>
      </c>
      <c r="E30" s="5">
        <v>0</v>
      </c>
    </row>
    <row r="32" spans="1:9" ht="9.75">
      <c r="A32" s="3" t="s">
        <v>18</v>
      </c>
      <c r="B32" s="3">
        <v>48</v>
      </c>
      <c r="C32" s="3">
        <v>52</v>
      </c>
      <c r="D32" s="3">
        <v>50</v>
      </c>
      <c r="I32" s="3">
        <f>SUM(B32:H32)/3</f>
        <v>50</v>
      </c>
    </row>
    <row r="33" spans="1:9" ht="9.75">
      <c r="A33" s="3" t="s">
        <v>19</v>
      </c>
      <c r="B33" s="3">
        <v>81</v>
      </c>
      <c r="C33" s="3">
        <v>88</v>
      </c>
      <c r="D33" s="3">
        <v>91</v>
      </c>
      <c r="E33" s="3">
        <v>85</v>
      </c>
      <c r="F33" s="3">
        <v>87</v>
      </c>
      <c r="G33" s="3">
        <v>89</v>
      </c>
      <c r="I33" s="3">
        <f>SUM(B33:H33)/6</f>
        <v>86.83333333333333</v>
      </c>
    </row>
    <row r="36" spans="1:4" ht="108.75">
      <c r="A36" s="1"/>
      <c r="B36" s="2" t="s">
        <v>7</v>
      </c>
      <c r="C36" s="10" t="s">
        <v>17</v>
      </c>
      <c r="D36" s="2" t="s">
        <v>20</v>
      </c>
    </row>
    <row r="37" spans="1:10" ht="9.75">
      <c r="A37" s="4" t="s">
        <v>1</v>
      </c>
      <c r="B37" s="5">
        <v>0</v>
      </c>
      <c r="C37" s="6">
        <f>E27</f>
        <v>88.5</v>
      </c>
      <c r="D37" s="7">
        <f>I32</f>
        <v>50</v>
      </c>
      <c r="I37" s="3" t="s">
        <v>9</v>
      </c>
      <c r="J37" s="3">
        <v>2.5</v>
      </c>
    </row>
    <row r="38" spans="1:10" ht="9.75">
      <c r="A38" s="3" t="s">
        <v>17</v>
      </c>
      <c r="B38" s="5">
        <f>C37</f>
        <v>88.5</v>
      </c>
      <c r="C38" s="5">
        <v>0</v>
      </c>
      <c r="D38" s="6">
        <f>I33</f>
        <v>86.83333333333333</v>
      </c>
      <c r="I38" s="3" t="s">
        <v>17</v>
      </c>
      <c r="J38" s="3">
        <v>15</v>
      </c>
    </row>
    <row r="39" spans="1:10" ht="9.75">
      <c r="A39" s="4" t="s">
        <v>20</v>
      </c>
      <c r="B39" s="8">
        <f>D37</f>
        <v>50</v>
      </c>
      <c r="C39" s="5">
        <f>D38</f>
        <v>86.83333333333333</v>
      </c>
      <c r="D39" s="5">
        <v>0</v>
      </c>
      <c r="I39" s="3" t="s">
        <v>23</v>
      </c>
      <c r="J39" s="3">
        <f>J29</f>
        <v>19.5</v>
      </c>
    </row>
    <row r="40" spans="1:10" ht="9.75">
      <c r="A40" s="11"/>
      <c r="B40" s="12"/>
      <c r="C40" s="5"/>
      <c r="D40" s="5"/>
      <c r="I40" s="3" t="s">
        <v>24</v>
      </c>
      <c r="J40" s="3">
        <f>D37/2</f>
        <v>25</v>
      </c>
    </row>
    <row r="41" spans="1:4" ht="9.75">
      <c r="A41" s="11"/>
      <c r="B41" s="12"/>
      <c r="C41" s="5"/>
      <c r="D41" s="5"/>
    </row>
    <row r="42" spans="1:4" ht="9.75">
      <c r="A42" s="11"/>
      <c r="B42" s="12"/>
      <c r="C42" s="5"/>
      <c r="D42" s="5"/>
    </row>
    <row r="44" spans="1:12" ht="9.75">
      <c r="A44" s="3" t="s">
        <v>21</v>
      </c>
      <c r="C44" s="3">
        <v>90</v>
      </c>
      <c r="D44" s="3">
        <v>81</v>
      </c>
      <c r="E44" s="3">
        <v>88</v>
      </c>
      <c r="F44" s="3">
        <v>91</v>
      </c>
      <c r="G44" s="3">
        <v>78</v>
      </c>
      <c r="H44" s="3">
        <v>85</v>
      </c>
      <c r="I44" s="3">
        <v>87</v>
      </c>
      <c r="J44" s="3">
        <v>89</v>
      </c>
      <c r="L44" s="3">
        <f>SUM(C44:K44)/8</f>
        <v>86.125</v>
      </c>
    </row>
    <row r="46" spans="1:4" ht="90">
      <c r="A46" s="1"/>
      <c r="B46" s="10" t="s">
        <v>17</v>
      </c>
      <c r="C46" s="10" t="s">
        <v>22</v>
      </c>
      <c r="D46" s="10"/>
    </row>
    <row r="47" spans="1:10" ht="9.75">
      <c r="A47" s="3" t="s">
        <v>17</v>
      </c>
      <c r="B47" s="5">
        <v>0</v>
      </c>
      <c r="C47" s="6">
        <f>L44</f>
        <v>86.125</v>
      </c>
      <c r="D47" s="6"/>
      <c r="I47" s="3" t="s">
        <v>9</v>
      </c>
      <c r="J47" s="3">
        <v>2.5</v>
      </c>
    </row>
    <row r="48" spans="1:10" ht="9.75">
      <c r="A48" s="3" t="s">
        <v>22</v>
      </c>
      <c r="B48" s="5">
        <f>C47</f>
        <v>86.125</v>
      </c>
      <c r="C48" s="5">
        <v>0</v>
      </c>
      <c r="I48" s="3" t="s">
        <v>17</v>
      </c>
      <c r="J48" s="3">
        <v>15</v>
      </c>
    </row>
    <row r="49" spans="9:10" ht="9.75">
      <c r="I49" s="3" t="s">
        <v>23</v>
      </c>
      <c r="J49" s="3">
        <f>J39</f>
        <v>19.5</v>
      </c>
    </row>
    <row r="50" spans="9:10" ht="9.75">
      <c r="I50" s="3" t="s">
        <v>24</v>
      </c>
      <c r="J50" s="3">
        <f>J40</f>
        <v>25</v>
      </c>
    </row>
    <row r="51" spans="9:10" ht="9.75">
      <c r="I51" s="3" t="s">
        <v>25</v>
      </c>
      <c r="J51" s="3">
        <f>C47/2</f>
        <v>43.0625</v>
      </c>
    </row>
    <row r="53" spans="1:7" ht="160.5">
      <c r="A53" s="10"/>
      <c r="B53" s="10" t="s">
        <v>8</v>
      </c>
      <c r="C53" s="10" t="s">
        <v>7</v>
      </c>
      <c r="D53" s="10" t="s">
        <v>6</v>
      </c>
      <c r="E53" s="10" t="s">
        <v>3</v>
      </c>
      <c r="F53" s="10" t="s">
        <v>4</v>
      </c>
      <c r="G53" s="10" t="s">
        <v>5</v>
      </c>
    </row>
    <row r="54" spans="1:7" ht="9.75">
      <c r="A54" s="11" t="s">
        <v>0</v>
      </c>
      <c r="B54" s="12">
        <v>0</v>
      </c>
      <c r="C54" s="13">
        <v>50</v>
      </c>
      <c r="D54" s="13">
        <v>39</v>
      </c>
      <c r="E54" s="13">
        <v>5</v>
      </c>
      <c r="F54" s="13">
        <f>C47</f>
        <v>86.125</v>
      </c>
      <c r="G54" s="13">
        <f>F54</f>
        <v>86.125</v>
      </c>
    </row>
    <row r="55" spans="1:7" ht="9.75">
      <c r="A55" s="11" t="s">
        <v>1</v>
      </c>
      <c r="B55" s="12">
        <f>C54</f>
        <v>50</v>
      </c>
      <c r="C55" s="12">
        <v>0</v>
      </c>
      <c r="D55" s="13">
        <f>C54</f>
        <v>50</v>
      </c>
      <c r="E55" s="13">
        <f>D55</f>
        <v>50</v>
      </c>
      <c r="F55" s="13">
        <f aca="true" t="shared" si="0" ref="F55:G57">F54</f>
        <v>86.125</v>
      </c>
      <c r="G55" s="13">
        <f t="shared" si="0"/>
        <v>86.125</v>
      </c>
    </row>
    <row r="56" spans="1:7" ht="9.75">
      <c r="A56" s="11" t="s">
        <v>2</v>
      </c>
      <c r="B56" s="12">
        <f>D54</f>
        <v>39</v>
      </c>
      <c r="C56" s="12">
        <f>D55</f>
        <v>50</v>
      </c>
      <c r="D56" s="12">
        <v>0</v>
      </c>
      <c r="E56" s="13">
        <f>D54</f>
        <v>39</v>
      </c>
      <c r="F56" s="13">
        <f t="shared" si="0"/>
        <v>86.125</v>
      </c>
      <c r="G56" s="13">
        <f t="shared" si="0"/>
        <v>86.125</v>
      </c>
    </row>
    <row r="57" spans="1:7" ht="9.75">
      <c r="A57" s="11" t="s">
        <v>3</v>
      </c>
      <c r="B57" s="12">
        <f>E54</f>
        <v>5</v>
      </c>
      <c r="C57" s="12">
        <f>E55</f>
        <v>50</v>
      </c>
      <c r="D57" s="12">
        <f>E56</f>
        <v>39</v>
      </c>
      <c r="E57" s="12">
        <v>0</v>
      </c>
      <c r="F57" s="13">
        <f t="shared" si="0"/>
        <v>86.125</v>
      </c>
      <c r="G57" s="13">
        <f t="shared" si="0"/>
        <v>86.125</v>
      </c>
    </row>
    <row r="58" spans="1:7" ht="9.75">
      <c r="A58" s="11" t="s">
        <v>4</v>
      </c>
      <c r="B58" s="12">
        <f>F54</f>
        <v>86.125</v>
      </c>
      <c r="C58" s="12">
        <f>F55</f>
        <v>86.125</v>
      </c>
      <c r="D58" s="12">
        <f>F56</f>
        <v>86.125</v>
      </c>
      <c r="E58" s="12">
        <f>F57</f>
        <v>86.125</v>
      </c>
      <c r="F58" s="12">
        <v>0</v>
      </c>
      <c r="G58" s="13">
        <v>30</v>
      </c>
    </row>
    <row r="59" spans="1:7" ht="9.75">
      <c r="A59" s="11" t="s">
        <v>5</v>
      </c>
      <c r="B59" s="12">
        <f>G54</f>
        <v>86.125</v>
      </c>
      <c r="C59" s="12">
        <f>G55</f>
        <v>86.125</v>
      </c>
      <c r="D59" s="12">
        <f>G56</f>
        <v>86.125</v>
      </c>
      <c r="E59" s="12">
        <f>G57</f>
        <v>86.125</v>
      </c>
      <c r="F59" s="12">
        <v>30</v>
      </c>
      <c r="G59" s="12">
        <v>0</v>
      </c>
    </row>
    <row r="61" ht="9.75">
      <c r="A61" s="3" t="s">
        <v>58</v>
      </c>
    </row>
    <row r="62" ht="11.25"/>
    <row r="63" ht="11.25"/>
    <row r="64" ht="11.25"/>
    <row r="65" ht="11.25"/>
    <row r="67" spans="2:6" ht="9.75">
      <c r="B67" s="3" t="s">
        <v>26</v>
      </c>
      <c r="C67" s="3" t="s">
        <v>27</v>
      </c>
      <c r="D67" s="3" t="s">
        <v>43</v>
      </c>
      <c r="E67" s="3" t="s">
        <v>44</v>
      </c>
      <c r="F67" s="3" t="s">
        <v>45</v>
      </c>
    </row>
    <row r="68" spans="1:6" ht="9.75">
      <c r="A68" s="3" t="s">
        <v>28</v>
      </c>
      <c r="B68" s="5">
        <f>C2</f>
        <v>52</v>
      </c>
      <c r="C68" s="5">
        <f>C54</f>
        <v>50</v>
      </c>
      <c r="D68" s="3">
        <f>B68*B68</f>
        <v>2704</v>
      </c>
      <c r="E68" s="5">
        <f>C68*C68</f>
        <v>2500</v>
      </c>
      <c r="F68" s="5">
        <f>B68*C68</f>
        <v>2600</v>
      </c>
    </row>
    <row r="69" spans="1:6" ht="9.75">
      <c r="A69" s="3" t="s">
        <v>29</v>
      </c>
      <c r="B69" s="5">
        <f>D2</f>
        <v>38</v>
      </c>
      <c r="C69" s="5">
        <f>D54</f>
        <v>39</v>
      </c>
      <c r="D69" s="3">
        <f aca="true" t="shared" si="1" ref="D69:D82">B69*B69</f>
        <v>1444</v>
      </c>
      <c r="E69" s="5">
        <f aca="true" t="shared" si="2" ref="E69:E82">C69*C69</f>
        <v>1521</v>
      </c>
      <c r="F69" s="5">
        <f aca="true" t="shared" si="3" ref="F69:F82">B69*C69</f>
        <v>1482</v>
      </c>
    </row>
    <row r="70" spans="1:6" ht="9.75">
      <c r="A70" s="3" t="s">
        <v>30</v>
      </c>
      <c r="B70" s="5">
        <f>E2</f>
        <v>5</v>
      </c>
      <c r="C70" s="5">
        <f>E54</f>
        <v>5</v>
      </c>
      <c r="D70" s="3">
        <f t="shared" si="1"/>
        <v>25</v>
      </c>
      <c r="E70" s="5">
        <f t="shared" si="2"/>
        <v>25</v>
      </c>
      <c r="F70" s="5">
        <f t="shared" si="3"/>
        <v>25</v>
      </c>
    </row>
    <row r="71" spans="1:6" ht="9.75">
      <c r="A71" s="3" t="s">
        <v>31</v>
      </c>
      <c r="B71" s="5">
        <f>F2</f>
        <v>88</v>
      </c>
      <c r="C71" s="5">
        <f>F54</f>
        <v>86.125</v>
      </c>
      <c r="D71" s="3">
        <f t="shared" si="1"/>
        <v>7744</v>
      </c>
      <c r="E71" s="5">
        <f t="shared" si="2"/>
        <v>7417.515625</v>
      </c>
      <c r="F71" s="5">
        <f t="shared" si="3"/>
        <v>7579</v>
      </c>
    </row>
    <row r="72" spans="1:6" ht="9.75">
      <c r="A72" s="3" t="s">
        <v>32</v>
      </c>
      <c r="B72" s="5">
        <f>G2</f>
        <v>87</v>
      </c>
      <c r="C72" s="5">
        <f>G54</f>
        <v>86.125</v>
      </c>
      <c r="D72" s="3">
        <f t="shared" si="1"/>
        <v>7569</v>
      </c>
      <c r="E72" s="5">
        <f t="shared" si="2"/>
        <v>7417.515625</v>
      </c>
      <c r="F72" s="5">
        <f t="shared" si="3"/>
        <v>7492.875</v>
      </c>
    </row>
    <row r="73" spans="1:6" ht="9.75">
      <c r="A73" s="3" t="s">
        <v>36</v>
      </c>
      <c r="B73" s="5">
        <f>D3</f>
        <v>48</v>
      </c>
      <c r="C73" s="5">
        <f>D55</f>
        <v>50</v>
      </c>
      <c r="D73" s="3">
        <f t="shared" si="1"/>
        <v>2304</v>
      </c>
      <c r="E73" s="5">
        <f t="shared" si="2"/>
        <v>2500</v>
      </c>
      <c r="F73" s="5">
        <f t="shared" si="3"/>
        <v>2400</v>
      </c>
    </row>
    <row r="74" spans="1:6" ht="9.75">
      <c r="A74" s="3" t="s">
        <v>33</v>
      </c>
      <c r="B74" s="5">
        <f>E3</f>
        <v>50</v>
      </c>
      <c r="C74" s="5">
        <f>E55</f>
        <v>50</v>
      </c>
      <c r="D74" s="3">
        <f t="shared" si="1"/>
        <v>2500</v>
      </c>
      <c r="E74" s="5">
        <f t="shared" si="2"/>
        <v>2500</v>
      </c>
      <c r="F74" s="5">
        <f t="shared" si="3"/>
        <v>2500</v>
      </c>
    </row>
    <row r="75" spans="1:6" ht="9.75">
      <c r="A75" s="3" t="s">
        <v>34</v>
      </c>
      <c r="B75" s="5">
        <f>F3</f>
        <v>90</v>
      </c>
      <c r="C75" s="5">
        <f>F55</f>
        <v>86.125</v>
      </c>
      <c r="D75" s="3">
        <f t="shared" si="1"/>
        <v>8100</v>
      </c>
      <c r="E75" s="5">
        <f t="shared" si="2"/>
        <v>7417.515625</v>
      </c>
      <c r="F75" s="5">
        <f t="shared" si="3"/>
        <v>7751.25</v>
      </c>
    </row>
    <row r="76" spans="1:6" ht="9.75">
      <c r="A76" s="3" t="s">
        <v>35</v>
      </c>
      <c r="B76" s="5">
        <f>G3</f>
        <v>78</v>
      </c>
      <c r="C76" s="5">
        <f>G55</f>
        <v>86.125</v>
      </c>
      <c r="D76" s="3">
        <f t="shared" si="1"/>
        <v>6084</v>
      </c>
      <c r="E76" s="5">
        <f t="shared" si="2"/>
        <v>7417.515625</v>
      </c>
      <c r="F76" s="5">
        <f t="shared" si="3"/>
        <v>6717.75</v>
      </c>
    </row>
    <row r="77" spans="1:6" ht="9.75">
      <c r="A77" s="3" t="s">
        <v>39</v>
      </c>
      <c r="B77" s="5">
        <f>E4</f>
        <v>40</v>
      </c>
      <c r="C77" s="5">
        <f>E56</f>
        <v>39</v>
      </c>
      <c r="D77" s="3">
        <f t="shared" si="1"/>
        <v>1600</v>
      </c>
      <c r="E77" s="5">
        <f t="shared" si="2"/>
        <v>1521</v>
      </c>
      <c r="F77" s="5">
        <f t="shared" si="3"/>
        <v>1560</v>
      </c>
    </row>
    <row r="78" spans="1:6" ht="9.75">
      <c r="A78" s="3" t="s">
        <v>37</v>
      </c>
      <c r="B78" s="5">
        <f>F4</f>
        <v>81</v>
      </c>
      <c r="C78" s="5">
        <f>F56</f>
        <v>86.125</v>
      </c>
      <c r="D78" s="3">
        <f t="shared" si="1"/>
        <v>6561</v>
      </c>
      <c r="E78" s="5">
        <f t="shared" si="2"/>
        <v>7417.515625</v>
      </c>
      <c r="F78" s="5">
        <f t="shared" si="3"/>
        <v>6976.125</v>
      </c>
    </row>
    <row r="79" spans="1:6" ht="9.75">
      <c r="A79" s="3" t="s">
        <v>38</v>
      </c>
      <c r="B79" s="5">
        <f>G4</f>
        <v>85</v>
      </c>
      <c r="C79" s="5">
        <f>G56</f>
        <v>86.125</v>
      </c>
      <c r="D79" s="3">
        <f t="shared" si="1"/>
        <v>7225</v>
      </c>
      <c r="E79" s="5">
        <f t="shared" si="2"/>
        <v>7417.515625</v>
      </c>
      <c r="F79" s="5">
        <f t="shared" si="3"/>
        <v>7320.625</v>
      </c>
    </row>
    <row r="80" spans="1:6" ht="9.75">
      <c r="A80" s="3" t="s">
        <v>40</v>
      </c>
      <c r="B80" s="5">
        <f>F5</f>
        <v>91</v>
      </c>
      <c r="C80" s="5">
        <f>F57</f>
        <v>86.125</v>
      </c>
      <c r="D80" s="3">
        <f t="shared" si="1"/>
        <v>8281</v>
      </c>
      <c r="E80" s="5">
        <f t="shared" si="2"/>
        <v>7417.515625</v>
      </c>
      <c r="F80" s="5">
        <f t="shared" si="3"/>
        <v>7837.375</v>
      </c>
    </row>
    <row r="81" spans="1:6" ht="9.75">
      <c r="A81" s="3" t="s">
        <v>41</v>
      </c>
      <c r="B81" s="5">
        <f>G5</f>
        <v>89</v>
      </c>
      <c r="C81" s="5">
        <f>G57</f>
        <v>86.125</v>
      </c>
      <c r="D81" s="3">
        <f t="shared" si="1"/>
        <v>7921</v>
      </c>
      <c r="E81" s="5">
        <f t="shared" si="2"/>
        <v>7417.515625</v>
      </c>
      <c r="F81" s="5">
        <f t="shared" si="3"/>
        <v>7665.125</v>
      </c>
    </row>
    <row r="82" spans="1:6" ht="9.75">
      <c r="A82" s="3" t="s">
        <v>42</v>
      </c>
      <c r="B82" s="5">
        <f>G6</f>
        <v>30</v>
      </c>
      <c r="C82" s="5">
        <f>G58</f>
        <v>30</v>
      </c>
      <c r="D82" s="5">
        <f t="shared" si="1"/>
        <v>900</v>
      </c>
      <c r="E82" s="5">
        <f t="shared" si="2"/>
        <v>900</v>
      </c>
      <c r="F82" s="5">
        <f t="shared" si="3"/>
        <v>900</v>
      </c>
    </row>
    <row r="83" spans="5:6" ht="9.75">
      <c r="E83" s="5"/>
      <c r="F83" s="5"/>
    </row>
    <row r="84" spans="1:6" ht="9.75">
      <c r="A84" s="3" t="s">
        <v>46</v>
      </c>
      <c r="B84" s="5">
        <f>SUM(B68:B83)</f>
        <v>952</v>
      </c>
      <c r="C84" s="5">
        <f>SUM(C68:C83)</f>
        <v>952</v>
      </c>
      <c r="D84" s="5">
        <f>SUM(D68:D83)</f>
        <v>70962</v>
      </c>
      <c r="E84" s="5">
        <f>SUM(E68:E83)</f>
        <v>70807.125</v>
      </c>
      <c r="F84" s="5">
        <f>SUM(F68:F83)</f>
        <v>70807.125</v>
      </c>
    </row>
    <row r="86" spans="2:5" ht="9.75">
      <c r="B86" s="3">
        <f>F84-(1/15)*B84*C84</f>
        <v>10386.85833333333</v>
      </c>
      <c r="E86" s="15">
        <f>B86/(B87*C87)^0.5</f>
        <v>0.9926270162083047</v>
      </c>
    </row>
    <row r="87" spans="2:3" ht="9.75">
      <c r="B87" s="3">
        <f>D84-(1/15)*B84^2</f>
        <v>10541.733333333337</v>
      </c>
      <c r="C87" s="3">
        <f>E84-(1/15)*C84^2</f>
        <v>10386.858333333337</v>
      </c>
    </row>
  </sheetData>
  <printOptions/>
  <pageMargins left="0.75" right="0.75" top="1" bottom="1" header="0.5" footer="0.5"/>
  <pageSetup horizontalDpi="1200" verticalDpi="1200" orientation="portrait" r:id="rId3"/>
  <legacyDrawing r:id="rId2"/>
  <oleObjects>
    <oleObject progId="Word.Document.8" shapeId="6072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7" sqref="A17"/>
    </sheetView>
  </sheetViews>
  <sheetFormatPr defaultColWidth="9.140625" defaultRowHeight="12.75"/>
  <cols>
    <col min="1" max="1" width="38.28125" style="3" bestFit="1" customWidth="1"/>
    <col min="2" max="2" width="14.7109375" style="3" customWidth="1"/>
    <col min="3" max="16384" width="8.8515625" style="3" customWidth="1"/>
  </cols>
  <sheetData>
    <row r="1" ht="9.75">
      <c r="A1" s="3" t="s">
        <v>47</v>
      </c>
    </row>
    <row r="2" ht="11.25">
      <c r="A2" s="3" t="s">
        <v>48</v>
      </c>
    </row>
    <row r="3" ht="11.25">
      <c r="A3" s="3" t="s">
        <v>49</v>
      </c>
    </row>
    <row r="4" ht="11.25">
      <c r="A4" s="3" t="s">
        <v>50</v>
      </c>
    </row>
    <row r="5" ht="11.25">
      <c r="A5" s="3" t="s">
        <v>51</v>
      </c>
    </row>
    <row r="6" ht="11.25">
      <c r="A6" s="3" t="s">
        <v>52</v>
      </c>
    </row>
    <row r="7" ht="45.75" customHeight="1">
      <c r="A7" s="14" t="s">
        <v>53</v>
      </c>
    </row>
    <row r="8" ht="33.75">
      <c r="A8" s="14" t="s">
        <v>54</v>
      </c>
    </row>
    <row r="9" ht="33.75">
      <c r="A9" s="14" t="s">
        <v>55</v>
      </c>
    </row>
    <row r="10" ht="33.75">
      <c r="A10" s="14" t="s">
        <v>57</v>
      </c>
    </row>
    <row r="11" ht="45">
      <c r="A11" s="14" t="s">
        <v>56</v>
      </c>
    </row>
    <row r="12" ht="11.25">
      <c r="A12" s="14"/>
    </row>
    <row r="13" ht="11.25">
      <c r="A13" s="14"/>
    </row>
    <row r="14" ht="11.25">
      <c r="A14" s="14"/>
    </row>
    <row r="15" ht="11.25">
      <c r="A15" s="14"/>
    </row>
  </sheetData>
  <printOptions/>
  <pageMargins left="0.75" right="0.75" top="1" bottom="1" header="0.5" footer="0.5"/>
  <pageSetup orientation="portrait" paperSize="9"/>
  <legacyDrawing r:id="rId2"/>
  <oleObjects>
    <oleObject progId="Visio.Drawing.6" shapeId="6199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MIDI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 S. Arnold</dc:creator>
  <cp:keywords/>
  <dc:description/>
  <cp:lastModifiedBy>Clarke S. Arnold</cp:lastModifiedBy>
  <dcterms:created xsi:type="dcterms:W3CDTF">2002-03-14T20:27:46Z</dcterms:created>
  <dcterms:modified xsi:type="dcterms:W3CDTF">2002-03-18T21:54:41Z</dcterms:modified>
  <cp:category/>
  <cp:version/>
  <cp:contentType/>
  <cp:contentStatus/>
</cp:coreProperties>
</file>